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-GOIÁS\MUE PAI MEU HERÓI\"/>
    </mc:Choice>
  </mc:AlternateContent>
  <xr:revisionPtr revIDLastSave="0" documentId="13_ncr:1_{442A777B-01EA-4D96-AD3D-D8BCDB187A6E}" xr6:coauthVersionLast="47" xr6:coauthVersionMax="47" xr10:uidLastSave="{00000000-0000-0000-0000-000000000000}"/>
  <bookViews>
    <workbookView xWindow="-108" yWindow="-108" windowWidth="23256" windowHeight="12576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2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GO!$B$2:$V$27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8" i="32" l="1"/>
  <c r="N3" i="47"/>
  <c r="L3" i="47"/>
  <c r="L4" i="47" s="1"/>
  <c r="J38" i="32"/>
  <c r="F36" i="32"/>
  <c r="E36" i="32"/>
  <c r="D36" i="32"/>
  <c r="J25" i="32"/>
  <c r="T22" i="32"/>
  <c r="S22" i="32"/>
  <c r="R22" i="32"/>
  <c r="M22" i="32"/>
  <c r="L22" i="32"/>
  <c r="O22" i="32" s="1"/>
  <c r="P22" i="32" s="1"/>
  <c r="F22" i="32"/>
  <c r="E22" i="32"/>
  <c r="D22" i="32"/>
  <c r="T20" i="32"/>
  <c r="S20" i="32"/>
  <c r="L20" i="32" s="1"/>
  <c r="R20" i="32"/>
  <c r="F20" i="32"/>
  <c r="E20" i="32"/>
  <c r="D20" i="32"/>
  <c r="T19" i="32"/>
  <c r="S19" i="32"/>
  <c r="L19" i="32" s="1"/>
  <c r="R19" i="32"/>
  <c r="F19" i="32"/>
  <c r="E19" i="32"/>
  <c r="D19" i="32"/>
  <c r="T18" i="32"/>
  <c r="S18" i="32"/>
  <c r="R18" i="32"/>
  <c r="L18" i="32"/>
  <c r="O18" i="32" s="1"/>
  <c r="P18" i="32" s="1"/>
  <c r="F18" i="32"/>
  <c r="E18" i="32"/>
  <c r="D18" i="32"/>
  <c r="T16" i="32"/>
  <c r="S16" i="32"/>
  <c r="R16" i="32"/>
  <c r="L16" i="32"/>
  <c r="O16" i="32" s="1"/>
  <c r="F16" i="32"/>
  <c r="E16" i="32"/>
  <c r="D16" i="32"/>
  <c r="T14" i="32"/>
  <c r="S14" i="32"/>
  <c r="R14" i="32"/>
  <c r="L14" i="32"/>
  <c r="O14" i="32" s="1"/>
  <c r="P14" i="32" s="1"/>
  <c r="F14" i="32"/>
  <c r="E14" i="32"/>
  <c r="D14" i="32"/>
  <c r="O3" i="47" l="1"/>
  <c r="O4" i="47" s="1"/>
  <c r="L36" i="32"/>
  <c r="N36" i="32" s="1"/>
  <c r="P38" i="32" s="1"/>
  <c r="P16" i="32"/>
  <c r="V16" i="32" s="1"/>
  <c r="V25" i="32" s="1"/>
  <c r="M19" i="32"/>
  <c r="O19" i="32"/>
  <c r="P19" i="32" s="1"/>
  <c r="O20" i="32"/>
  <c r="P20" i="32" s="1"/>
  <c r="M20" i="32"/>
  <c r="M14" i="32"/>
  <c r="M18" i="32"/>
  <c r="M16" i="32"/>
  <c r="M25" i="32" l="1"/>
  <c r="P25" i="32"/>
  <c r="P40" i="32" s="1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<sst xmlns="http://schemas.openxmlformats.org/spreadsheetml/2006/main" count="526" uniqueCount="201">
  <si>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</si>
  <si>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</si>
  <si>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</si>
  <si>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</si>
  <si>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</si>
  <si>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</si>
  <si>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</si>
  <si>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</si>
  <si>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</si>
  <si>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</si>
  <si>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</si>
  <si>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</si>
  <si>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</si>
  <si>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</si>
  <si>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</si>
  <si>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</si>
  <si>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</si>
  <si>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</si>
  <si>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</si>
  <si>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</si>
  <si>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</si>
  <si>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</si>
  <si>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</si>
  <si>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</si>
  <si>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</si>
  <si>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</si>
  <si>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</si>
  <si>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</si>
  <si>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</si>
  <si>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</si>
  <si>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</si>
  <si>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</si>
  <si>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</si>
  <si>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</si>
  <si>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</si>
  <si>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</si>
  <si>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</si>
  <si>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</si>
  <si>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</si>
  <si>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</si>
  <si>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</si>
  <si>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</si>
  <si>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</si>
  <si>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</si>
  <si>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</si>
  <si>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</si>
  <si>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</si>
  <si>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</si>
  <si>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</si>
  <si>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</si>
  <si>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</si>
  <si>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</si>
  <si>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</si>
  <si>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</si>
  <si>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</si>
  <si>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</si>
  <si>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</si>
  <si>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</si>
  <si>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</si>
  <si>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</si>
  <si>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</si>
  <si>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</si>
  <si>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</si>
  <si>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</si>
  <si>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</si>
  <si>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</si>
  <si>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</si>
  <si>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</si>
  <si>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</si>
  <si>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</si>
  <si>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</si>
  <si>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</si>
  <si>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</si>
  <si>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</si>
  <si>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</si>
  <si>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</si>
  <si>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</si>
  <si>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</si>
  <si>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</si>
  <si>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</si>
  <si>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</si>
  <si>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</si>
  <si>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</si>
  <si>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</si>
  <si>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</si>
  <si>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</si>
  <si>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</si>
  <si>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</si>
  <si>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</si>
  <si>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</si>
  <si>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</si>
  <si>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</si>
  <si>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</si>
  <si>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</si>
  <si>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</si>
  <si>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</si>
  <si>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</si>
  <si>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</si>
  <si>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</si>
  <si>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</si>
  <si>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</si>
  <si>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</si>
  <si>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</si>
  <si>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</si>
  <si>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</si>
  <si>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</si>
  <si>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</si>
  <si>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</si>
  <si>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</si>
  <si>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</si>
  <si>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</si>
  <si>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</si>
  <si>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</si>
  <si>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</si>
  <si>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</si>
  <si>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</si>
  <si>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</si>
  <si>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</si>
  <si>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</si>
  <si>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</si>
  <si>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</si>
  <si>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</si>
  <si>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</si>
  <si>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</si>
  <si>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</si>
  <si>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</si>
  <si>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</si>
  <si>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</si>
  <si>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</si>
  <si>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</si>
  <si>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</si>
  <si>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</si>
  <si>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</si>
  <si>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</si>
  <si>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</si>
  <si>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</si>
  <si>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</si>
  <si>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</si>
  <si>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</si>
  <si>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</si>
  <si>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</si>
  <si>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</si>
  <si>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</si>
  <si>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</si>
  <si>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</si>
  <si>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</si>
  <si>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</si>
  <si>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</si>
  <si>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</si>
  <si>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</si>
  <si>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</si>
  <si>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</si>
  <si>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</si>
  <si>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</si>
  <si>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</si>
  <si>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</si>
  <si>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</si>
  <si>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</si>
  <si>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</si>
  <si>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</si>
  <si>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</si>
  <si>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</si>
  <si>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</si>
  <si>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</si>
  <si>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</si>
  <si>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</si>
  <si>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</si>
  <si>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</si>
  <si>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</si>
  <si>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</si>
  <si>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</si>
  <si>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</si>
  <si>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</si>
  <si>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</si>
  <si>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REEXIBIÇÃO RECORD PLUS</t>
  </si>
  <si>
    <t>RECORD PLUS</t>
  </si>
  <si>
    <t>TOTAL INVESTIMENTO RECORD PLUS</t>
  </si>
  <si>
    <t>VALOR PROJETO + RECORD PLUS + DAC</t>
  </si>
  <si>
    <t>MEU PAI HERÓI</t>
  </si>
  <si>
    <t>AGOSTO</t>
  </si>
  <si>
    <t>MEU PAI, MEU HERÓI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</si>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</sst>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8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49" xfId="0" applyBorder="1"/>
    <xf numFmtId="0" fontId="0" fillId="0" borderId="44" xfId="0" applyBorder="1"/>
    <xf numFmtId="0" fontId="0" fillId="0" borderId="24" xfId="0" applyBorder="1"/>
    <xf numFmtId="0" fontId="0" fillId="0" borderId="35" xfId="0" applyBorder="1"/>
    <xf numFmtId="0" fontId="0" fillId="0" borderId="25" xfId="0" applyBorder="1"/>
    <xf numFmtId="0" fontId="33" fillId="14" borderId="53" xfId="49" applyFont="1" applyFill="1" applyBorder="1" applyAlignment="1">
      <alignment horizontal="center" vertical="center"/>
    </xf>
    <xf numFmtId="0" fontId="33" fillId="14" borderId="54" xfId="49" applyFont="1" applyFill="1" applyBorder="1" applyAlignment="1">
      <alignment horizontal="center" vertical="center" wrapText="1"/>
    </xf>
    <xf numFmtId="0" fontId="33" fillId="14" borderId="54" xfId="49" applyFont="1" applyFill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168" fontId="33" fillId="14" borderId="55" xfId="49" applyNumberFormat="1" applyFont="1" applyFill="1" applyBorder="1" applyAlignment="1">
      <alignment horizontal="center" vertical="center" wrapText="1"/>
    </xf>
    <xf numFmtId="169" fontId="33" fillId="14" borderId="55" xfId="49" applyNumberFormat="1" applyFont="1" applyFill="1" applyBorder="1" applyAlignment="1">
      <alignment horizontal="center" vertical="center" wrapText="1"/>
    </xf>
    <xf numFmtId="168" fontId="33" fillId="14" borderId="55" xfId="53" applyNumberFormat="1" applyFont="1" applyFill="1" applyBorder="1" applyAlignment="1">
      <alignment horizontal="center" vertical="center" wrapText="1"/>
    </xf>
    <xf numFmtId="168" fontId="33" fillId="14" borderId="56" xfId="49" applyNumberFormat="1" applyFont="1" applyFill="1" applyBorder="1" applyAlignment="1">
      <alignment horizontal="center" vertical="center" wrapText="1"/>
    </xf>
    <xf numFmtId="0" fontId="34" fillId="15" borderId="57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166" fontId="3" fillId="7" borderId="24" xfId="1" applyNumberFormat="1" applyFont="1" applyFill="1" applyBorder="1" applyAlignment="1">
      <alignment horizontal="center" vertical="center"/>
    </xf>
    <xf numFmtId="166" fontId="3" fillId="7" borderId="25" xfId="1" applyNumberFormat="1" applyFont="1" applyFill="1" applyBorder="1" applyAlignment="1">
      <alignment horizontal="center" vertical="center"/>
    </xf>
    <xf numFmtId="166" fontId="3" fillId="7" borderId="35" xfId="1" applyNumberFormat="1" applyFont="1" applyFill="1" applyBorder="1" applyAlignment="1">
      <alignment horizontal="center" vertical="center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7" fillId="11" borderId="17" xfId="2" applyFont="1" applyFill="1" applyBorder="1" applyAlignment="1">
      <alignment horizontal="center" vertical="center" wrapText="1"/>
    </xf>
    <xf numFmtId="0" fontId="7" fillId="11" borderId="48" xfId="2" applyFont="1" applyFill="1" applyBorder="1" applyAlignment="1">
      <alignment horizontal="center" vertical="center" wrapText="1"/>
    </xf>
    <xf numFmtId="0" fontId="7" fillId="11" borderId="26" xfId="2" applyFont="1" applyFill="1" applyBorder="1" applyAlignment="1">
      <alignment horizontal="center" vertical="center" wrapText="1"/>
    </xf>
    <xf numFmtId="0" fontId="7" fillId="11" borderId="40" xfId="2" applyFont="1" applyFill="1" applyBorder="1" applyAlignment="1">
      <alignment horizontal="center" vertical="center" wrapText="1"/>
    </xf>
    <xf numFmtId="0" fontId="7" fillId="11" borderId="43" xfId="2" applyFont="1" applyFill="1" applyBorder="1" applyAlignment="1">
      <alignment horizontal="center" vertical="center" wrapText="1"/>
    </xf>
    <xf numFmtId="0" fontId="7" fillId="11" borderId="39" xfId="2" applyFont="1" applyFill="1" applyBorder="1" applyAlignment="1">
      <alignment horizontal="center" vertical="center" wrapText="1"/>
    </xf>
    <xf numFmtId="166" fontId="7" fillId="11" borderId="24" xfId="2" applyNumberFormat="1" applyFont="1" applyFill="1" applyBorder="1" applyAlignment="1">
      <alignment horizontal="center" vertical="center" wrapText="1"/>
    </xf>
    <xf numFmtId="166" fontId="7" fillId="11" borderId="25" xfId="2" applyNumberFormat="1" applyFont="1" applyFill="1" applyBorder="1" applyAlignment="1">
      <alignment horizontal="center" vertical="center" wrapText="1"/>
    </xf>
    <xf numFmtId="166" fontId="7" fillId="11" borderId="35" xfId="2" applyNumberFormat="1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3" fontId="33" fillId="14" borderId="54" xfId="49" applyNumberFormat="1" applyFont="1" applyFill="1" applyBorder="1" applyAlignment="1">
      <alignment horizontal="center" vertical="center" wrapText="1"/>
    </xf>
    <xf numFmtId="4" fontId="33" fillId="14" borderId="54" xfId="49" applyNumberFormat="1" applyFont="1" applyFill="1" applyBorder="1" applyAlignment="1">
      <alignment horizontal="center" vertical="center" wrapText="1"/>
    </xf>
    <xf numFmtId="4" fontId="33" fillId="14" borderId="55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1FC058-5E25-4842-8769-D7582619E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280756-0DE0-4B62-A1C2-4A341D25E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4.4" x14ac:dyDescent="0.3"/>
  <cols>
    <col min="1" max="1" width="46.44140625" customWidth="1"/>
    <col min="2" max="2" width="10.44140625" style="87" bestFit="1" customWidth="1"/>
    <col min="4" max="4" width="33.109375" bestFit="1" customWidth="1"/>
  </cols>
  <sheetData>
    <row r="1" spans="1:5" x14ac:dyDescent="0.3">
      <c r="A1" s="83" t="s">
        <v>152</v>
      </c>
      <c r="B1" s="84" t="s">
        <v>153</v>
      </c>
      <c r="C1" t="s">
        <v>154</v>
      </c>
    </row>
    <row r="2" spans="1:5" x14ac:dyDescent="0.3">
      <c r="A2" s="83" t="s">
        <v>166</v>
      </c>
      <c r="B2" s="85">
        <v>5.07</v>
      </c>
      <c r="C2" s="85">
        <v>2.06</v>
      </c>
      <c r="D2" s="83"/>
    </row>
    <row r="3" spans="1:5" x14ac:dyDescent="0.3">
      <c r="A3" s="83" t="s">
        <v>138</v>
      </c>
      <c r="B3" s="85">
        <v>5.98</v>
      </c>
      <c r="C3" s="85">
        <v>2.39</v>
      </c>
      <c r="D3" s="83"/>
    </row>
    <row r="4" spans="1:5" x14ac:dyDescent="0.3">
      <c r="A4" s="83" t="s">
        <v>120</v>
      </c>
      <c r="B4" s="85">
        <v>3.19</v>
      </c>
      <c r="C4" s="85">
        <v>1.19</v>
      </c>
      <c r="D4" s="83"/>
    </row>
    <row r="5" spans="1:5" x14ac:dyDescent="0.3">
      <c r="A5" s="83" t="s">
        <v>167</v>
      </c>
      <c r="B5" s="85">
        <v>4.7699999999999996</v>
      </c>
      <c r="C5" s="85">
        <v>1.93</v>
      </c>
      <c r="D5" s="83"/>
    </row>
    <row r="6" spans="1:5" x14ac:dyDescent="0.3">
      <c r="A6" s="83" t="s">
        <v>64</v>
      </c>
      <c r="B6" s="85">
        <v>6.95</v>
      </c>
      <c r="C6" s="85">
        <v>2.5</v>
      </c>
      <c r="D6" s="83"/>
    </row>
    <row r="7" spans="1:5" x14ac:dyDescent="0.3">
      <c r="A7" s="83" t="s">
        <v>105</v>
      </c>
      <c r="B7" s="85">
        <v>0.39</v>
      </c>
      <c r="C7" s="85">
        <v>0.22</v>
      </c>
      <c r="D7" s="83"/>
    </row>
    <row r="8" spans="1:5" x14ac:dyDescent="0.3">
      <c r="A8" s="83" t="s">
        <v>71</v>
      </c>
      <c r="B8" s="85">
        <v>5.01</v>
      </c>
      <c r="C8" s="85">
        <v>2.15</v>
      </c>
      <c r="D8" s="83"/>
    </row>
    <row r="9" spans="1:5" x14ac:dyDescent="0.3">
      <c r="A9" s="83" t="s">
        <v>123</v>
      </c>
      <c r="B9" s="85">
        <v>5.76</v>
      </c>
      <c r="C9" s="85">
        <v>2.39</v>
      </c>
      <c r="D9" s="83"/>
    </row>
    <row r="10" spans="1:5" x14ac:dyDescent="0.3">
      <c r="A10" s="83" t="s">
        <v>169</v>
      </c>
      <c r="B10" s="85">
        <v>4.87</v>
      </c>
      <c r="C10" s="85">
        <v>2.16</v>
      </c>
      <c r="D10" s="83"/>
    </row>
    <row r="11" spans="1:5" x14ac:dyDescent="0.3">
      <c r="A11" s="83" t="s">
        <v>74</v>
      </c>
      <c r="B11" s="85">
        <v>9.57</v>
      </c>
      <c r="C11" s="85">
        <v>3.87</v>
      </c>
      <c r="D11" s="83"/>
    </row>
    <row r="12" spans="1:5" x14ac:dyDescent="0.3">
      <c r="A12" s="83" t="s">
        <v>115</v>
      </c>
      <c r="B12" s="85">
        <v>4.41</v>
      </c>
      <c r="C12" s="85">
        <v>1.83</v>
      </c>
      <c r="D12" s="83"/>
    </row>
    <row r="13" spans="1:5" x14ac:dyDescent="0.3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3">
      <c r="A14" s="83" t="s">
        <v>142</v>
      </c>
      <c r="B14" s="85">
        <v>6.84</v>
      </c>
      <c r="C14" s="85">
        <v>2.81</v>
      </c>
      <c r="D14" s="83"/>
    </row>
    <row r="15" spans="1:5" x14ac:dyDescent="0.3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3">
      <c r="A16" s="83" t="s">
        <v>55</v>
      </c>
      <c r="B16" s="85">
        <v>3.21</v>
      </c>
      <c r="C16" s="85">
        <v>1.2</v>
      </c>
    </row>
    <row r="17" spans="1:5" x14ac:dyDescent="0.3">
      <c r="A17" s="83" t="s">
        <v>108</v>
      </c>
      <c r="B17" s="85">
        <v>2.66</v>
      </c>
      <c r="C17" s="85">
        <v>1.1000000000000001</v>
      </c>
    </row>
    <row r="18" spans="1:5" s="86" customFormat="1" x14ac:dyDescent="0.3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3">
      <c r="A19" s="83" t="s">
        <v>78</v>
      </c>
      <c r="B19" s="85">
        <v>11.04</v>
      </c>
      <c r="C19" s="85">
        <v>4.24</v>
      </c>
      <c r="D19"/>
      <c r="E19"/>
    </row>
    <row r="20" spans="1:5" x14ac:dyDescent="0.3">
      <c r="A20" s="83" t="s">
        <v>61</v>
      </c>
      <c r="B20" s="85">
        <v>3.76</v>
      </c>
      <c r="C20" s="85">
        <v>1.4</v>
      </c>
    </row>
    <row r="21" spans="1:5" x14ac:dyDescent="0.3">
      <c r="A21" s="83" t="s">
        <v>82</v>
      </c>
      <c r="B21" s="85">
        <v>9.7200000000000006</v>
      </c>
      <c r="C21" s="85">
        <v>3.71</v>
      </c>
    </row>
    <row r="22" spans="1:5" x14ac:dyDescent="0.3">
      <c r="A22" s="83" t="s">
        <v>125</v>
      </c>
      <c r="B22" s="85">
        <v>7.32</v>
      </c>
      <c r="C22" s="85">
        <v>2.82</v>
      </c>
    </row>
    <row r="23" spans="1:5" x14ac:dyDescent="0.3">
      <c r="A23" s="83" t="s">
        <v>173</v>
      </c>
      <c r="B23" s="85">
        <v>2.56</v>
      </c>
      <c r="C23" s="85">
        <v>1.1399999999999999</v>
      </c>
    </row>
    <row r="24" spans="1:5" x14ac:dyDescent="0.3">
      <c r="A24" s="83" t="s">
        <v>87</v>
      </c>
      <c r="B24" s="85">
        <v>6.37</v>
      </c>
      <c r="C24" s="85">
        <v>2.56</v>
      </c>
    </row>
    <row r="25" spans="1:5" x14ac:dyDescent="0.3">
      <c r="A25" s="83" t="s">
        <v>85</v>
      </c>
      <c r="B25" s="85">
        <v>7.47</v>
      </c>
      <c r="C25" s="85">
        <v>3.51</v>
      </c>
    </row>
    <row r="26" spans="1:5" x14ac:dyDescent="0.3">
      <c r="A26" s="83" t="s">
        <v>68</v>
      </c>
      <c r="B26" s="85">
        <v>4.82</v>
      </c>
      <c r="C26" s="85">
        <v>1.96</v>
      </c>
    </row>
    <row r="27" spans="1:5" x14ac:dyDescent="0.3">
      <c r="A27" s="83" t="s">
        <v>95</v>
      </c>
      <c r="B27" s="85">
        <v>5.3</v>
      </c>
      <c r="C27" s="85">
        <v>2.09</v>
      </c>
    </row>
    <row r="28" spans="1:5" x14ac:dyDescent="0.3">
      <c r="A28" s="83" t="s">
        <v>133</v>
      </c>
      <c r="B28" s="85">
        <v>2.37</v>
      </c>
      <c r="C28" s="85">
        <v>0.92</v>
      </c>
    </row>
    <row r="29" spans="1:5" ht="14.25" customHeight="1" x14ac:dyDescent="0.3">
      <c r="A29" s="83" t="s">
        <v>148</v>
      </c>
      <c r="B29" s="85">
        <v>1.55</v>
      </c>
      <c r="C29" s="85">
        <v>0.69</v>
      </c>
    </row>
    <row r="30" spans="1:5" x14ac:dyDescent="0.3">
      <c r="A30" s="83" t="s">
        <v>99</v>
      </c>
      <c r="B30" s="85">
        <v>2.66</v>
      </c>
      <c r="C30" s="85">
        <v>1.1200000000000001</v>
      </c>
    </row>
    <row r="31" spans="1:5" x14ac:dyDescent="0.3">
      <c r="A31" s="83" t="s">
        <v>129</v>
      </c>
      <c r="B31" s="85">
        <v>2.5299999999999998</v>
      </c>
      <c r="C31" s="85">
        <v>1.19</v>
      </c>
    </row>
    <row r="32" spans="1:5" x14ac:dyDescent="0.3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6640625" defaultRowHeight="10.199999999999999" x14ac:dyDescent="0.2"/>
  <cols>
    <col min="1" max="1" width="2.6640625" style="30" bestFit="1" customWidth="1"/>
    <col min="2" max="2" width="10.88671875" style="30" bestFit="1" customWidth="1"/>
    <col min="3" max="3" width="12.109375" style="30" bestFit="1" customWidth="1"/>
    <col min="4" max="4" width="13.88671875" style="30" bestFit="1" customWidth="1"/>
    <col min="5" max="5" width="11.6640625" style="30" bestFit="1" customWidth="1"/>
    <col min="6" max="6" width="33.33203125" style="30" bestFit="1" customWidth="1"/>
    <col min="7" max="7" width="8" style="33" bestFit="1" customWidth="1"/>
    <col min="8" max="8" width="10.44140625" style="33" bestFit="1" customWidth="1"/>
    <col min="9" max="9" width="8.88671875" style="30" bestFit="1" customWidth="1"/>
    <col min="10" max="11" width="8.88671875" style="30" customWidth="1"/>
    <col min="12" max="12" width="6.5546875" style="30" customWidth="1"/>
    <col min="13" max="13" width="3.44140625" style="30" customWidth="1"/>
    <col min="14" max="14" width="3.5546875" style="33" bestFit="1" customWidth="1"/>
    <col min="15" max="15" width="8.6640625" style="33" bestFit="1" customWidth="1"/>
    <col min="16" max="17" width="6.109375" style="33" customWidth="1"/>
    <col min="18" max="18" width="12.44140625" style="33" bestFit="1" customWidth="1"/>
    <col min="19" max="19" width="7" style="33" bestFit="1" customWidth="1"/>
    <col min="20" max="20" width="41.109375" style="33" bestFit="1" customWidth="1"/>
    <col min="21" max="21" width="7.44140625" style="30" bestFit="1" customWidth="1"/>
    <col min="22" max="22" width="8.109375" style="69" bestFit="1" customWidth="1"/>
    <col min="23" max="23" width="2.88671875" style="62" customWidth="1"/>
    <col min="24" max="24" width="3.5546875" style="30" customWidth="1"/>
    <col min="25" max="28" width="10.5546875" style="30" customWidth="1"/>
    <col min="29" max="29" width="22.6640625" style="30" bestFit="1" customWidth="1"/>
    <col min="30" max="31" width="10.5546875" style="30" customWidth="1"/>
    <col min="32" max="16384" width="10.664062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162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163</v>
      </c>
      <c r="P14" s="61" t="s">
        <v>162</v>
      </c>
      <c r="Q14" s="55" t="s">
        <v>164</v>
      </c>
      <c r="R14" s="55" t="s">
        <v>92</v>
      </c>
      <c r="S14" s="55" t="s">
        <v>165</v>
      </c>
      <c r="T14" s="55" t="s">
        <v>166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167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162</v>
      </c>
      <c r="R24" s="55" t="s">
        <v>48</v>
      </c>
      <c r="S24" s="55" t="s">
        <v>168</v>
      </c>
      <c r="T24" s="55" t="s">
        <v>169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170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171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162</v>
      </c>
      <c r="R32" s="55" t="s">
        <v>48</v>
      </c>
      <c r="S32" s="55" t="s">
        <v>141</v>
      </c>
      <c r="T32" s="55" t="s">
        <v>172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170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71" t="s">
        <v>161</v>
      </c>
      <c r="Z35" s="172"/>
      <c r="AA35" s="172"/>
      <c r="AB35" s="172"/>
      <c r="AC35" s="172"/>
      <c r="AD35" s="172"/>
      <c r="AE35" s="172"/>
      <c r="AF35" s="172"/>
      <c r="AG35" s="172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68" t="s">
        <v>150</v>
      </c>
      <c r="C43" s="169"/>
      <c r="D43" s="170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4.4" x14ac:dyDescent="0.3"/>
  <cols>
    <col min="1" max="1" width="16.33203125" bestFit="1" customWidth="1"/>
  </cols>
  <sheetData>
    <row r="1" spans="1:1" x14ac:dyDescent="0.3">
      <c r="A1" t="s">
        <v>28</v>
      </c>
    </row>
    <row r="2" spans="1:1" x14ac:dyDescent="0.3">
      <c r="A2" t="s">
        <v>155</v>
      </c>
    </row>
    <row r="3" spans="1:1" x14ac:dyDescent="0.3">
      <c r="A3" t="s">
        <v>156</v>
      </c>
    </row>
    <row r="4" spans="1:1" x14ac:dyDescent="0.3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0D51-A806-44A6-ACFC-B2FCD9FE1125}">
  <sheetPr>
    <pageSetUpPr fitToPage="1"/>
  </sheetPr>
  <dimension ref="B1:X40"/>
  <sheetViews>
    <sheetView showGridLines="0" tabSelected="1" zoomScale="50" zoomScaleNormal="50" zoomScaleSheetLayoutView="50" workbookViewId="0">
      <selection activeCell="B8" sqref="B8"/>
    </sheetView>
  </sheetViews>
  <sheetFormatPr defaultColWidth="10.33203125" defaultRowHeight="15.75" customHeight="1" x14ac:dyDescent="0.3"/>
  <cols>
    <col min="1" max="1" width="1.6640625" customWidth="1"/>
    <col min="2" max="2" width="44.33203125" customWidth="1"/>
    <col min="3" max="3" width="24.33203125" customWidth="1"/>
    <col min="4" max="4" width="51.88671875" customWidth="1"/>
    <col min="5" max="6" width="16.88671875" customWidth="1"/>
    <col min="7" max="7" width="22.5546875" customWidth="1"/>
    <col min="8" max="8" width="37.109375" customWidth="1"/>
    <col min="9" max="9" width="25.6640625" customWidth="1"/>
    <col min="10" max="10" width="19.44140625" customWidth="1"/>
    <col min="11" max="11" width="1.6640625" customWidth="1"/>
    <col min="12" max="13" width="29.44140625" customWidth="1"/>
    <col min="14" max="14" width="12.6640625" customWidth="1"/>
    <col min="15" max="16" width="29.44140625" customWidth="1"/>
    <col min="17" max="17" width="1.6640625" customWidth="1"/>
    <col min="18" max="18" width="49.33203125" customWidth="1"/>
    <col min="19" max="19" width="17.88671875" customWidth="1"/>
    <col min="20" max="20" width="15" customWidth="1"/>
    <col min="21" max="21" width="1.6640625" customWidth="1"/>
    <col min="22" max="22" width="37" customWidth="1"/>
    <col min="23" max="23" width="1.6640625" customWidth="1"/>
  </cols>
  <sheetData>
    <row r="1" spans="2:24" ht="9" customHeight="1" thickBot="1" x14ac:dyDescent="0.35">
      <c r="E1" s="10"/>
    </row>
    <row r="2" spans="2:24" ht="120" customHeight="1" thickBot="1" x14ac:dyDescent="0.35">
      <c r="B2" s="197" t="s">
        <v>178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9"/>
    </row>
    <row r="3" spans="2:24" ht="18" customHeight="1" thickBot="1" x14ac:dyDescent="0.35">
      <c r="E3" s="10"/>
    </row>
    <row r="4" spans="2:24" ht="31.5" customHeight="1" x14ac:dyDescent="0.4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4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45">
      <c r="B6" s="14" t="s">
        <v>15</v>
      </c>
      <c r="C6" s="27"/>
      <c r="D6" s="27"/>
      <c r="E6" s="142" t="s">
        <v>179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5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3"/>
    <row r="9" spans="2:24" ht="22.5" customHeight="1" x14ac:dyDescent="0.3"/>
    <row r="10" spans="2:24" ht="45" customHeight="1" x14ac:dyDescent="0.3">
      <c r="C10" s="178" t="s">
        <v>157</v>
      </c>
      <c r="D10" s="179"/>
      <c r="E10" s="179"/>
      <c r="F10" s="179"/>
      <c r="G10" s="179"/>
      <c r="H10" s="179"/>
      <c r="I10" s="179"/>
      <c r="J10" s="180"/>
      <c r="K10" s="2"/>
      <c r="L10" s="181" t="s">
        <v>0</v>
      </c>
      <c r="M10" s="181"/>
      <c r="N10" s="181"/>
      <c r="O10" s="181"/>
      <c r="P10" s="181"/>
      <c r="Q10" s="2"/>
      <c r="R10" s="2"/>
      <c r="S10" s="2"/>
      <c r="T10" s="2"/>
      <c r="U10" s="2"/>
      <c r="V10" s="140" t="s">
        <v>17</v>
      </c>
    </row>
    <row r="11" spans="2:24" ht="27" customHeight="1" x14ac:dyDescent="0.3">
      <c r="C11" s="182" t="s">
        <v>33</v>
      </c>
      <c r="D11" s="182" t="s">
        <v>1</v>
      </c>
      <c r="E11" s="182" t="s">
        <v>2</v>
      </c>
      <c r="F11" s="182"/>
      <c r="G11" s="182" t="s">
        <v>20</v>
      </c>
      <c r="H11" s="182" t="s">
        <v>22</v>
      </c>
      <c r="I11" s="182" t="s">
        <v>19</v>
      </c>
      <c r="J11" s="182" t="s">
        <v>3</v>
      </c>
      <c r="K11" s="3"/>
      <c r="L11" s="193" t="s">
        <v>10</v>
      </c>
      <c r="M11" s="193"/>
      <c r="N11" s="194" t="s">
        <v>4</v>
      </c>
      <c r="O11" s="182" t="s">
        <v>11</v>
      </c>
      <c r="P11" s="182"/>
      <c r="Q11" s="3"/>
      <c r="R11" s="195" t="s">
        <v>18</v>
      </c>
      <c r="S11" s="195"/>
      <c r="T11" s="195"/>
      <c r="U11" s="3"/>
      <c r="V11" s="196" t="s">
        <v>25</v>
      </c>
    </row>
    <row r="12" spans="2:24" ht="27" customHeight="1" x14ac:dyDescent="0.3">
      <c r="C12" s="182"/>
      <c r="D12" s="182"/>
      <c r="E12" s="182"/>
      <c r="F12" s="182"/>
      <c r="G12" s="182"/>
      <c r="H12" s="182"/>
      <c r="I12" s="182"/>
      <c r="J12" s="182"/>
      <c r="K12" s="3"/>
      <c r="L12" s="193"/>
      <c r="M12" s="193"/>
      <c r="N12" s="194"/>
      <c r="O12" s="182"/>
      <c r="P12" s="182"/>
      <c r="Q12" s="3"/>
      <c r="R12" s="195"/>
      <c r="S12" s="195"/>
      <c r="T12" s="195"/>
      <c r="U12" s="3"/>
      <c r="V12" s="196"/>
    </row>
    <row r="13" spans="2:24" ht="33.75" customHeight="1" x14ac:dyDescent="0.3">
      <c r="C13" s="182"/>
      <c r="D13" s="182"/>
      <c r="E13" s="122" t="s">
        <v>5</v>
      </c>
      <c r="F13" s="122" t="s">
        <v>6</v>
      </c>
      <c r="G13" s="182"/>
      <c r="H13" s="182"/>
      <c r="I13" s="182"/>
      <c r="J13" s="182"/>
      <c r="K13" s="3"/>
      <c r="L13" s="123" t="s">
        <v>8</v>
      </c>
      <c r="M13" s="123" t="s">
        <v>9</v>
      </c>
      <c r="N13" s="194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3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179</v>
      </c>
      <c r="H14" s="93" t="s">
        <v>155</v>
      </c>
      <c r="I14" s="94">
        <v>5</v>
      </c>
      <c r="J14" s="95">
        <v>20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57128.250000000007</v>
      </c>
      <c r="N14" s="119"/>
      <c r="O14" s="120">
        <f t="shared" ref="O14" si="1">L14-L14*N14</f>
        <v>2856.4125000000004</v>
      </c>
      <c r="P14" s="121">
        <f t="shared" ref="P14" si="2">O14*$J14</f>
        <v>57128.250000000007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6">
      <c r="B15" s="29"/>
    </row>
    <row r="16" spans="2:24" ht="29.25" customHeight="1" x14ac:dyDescent="0.3">
      <c r="B16" s="128" t="s">
        <v>28</v>
      </c>
      <c r="C16" s="92" t="s">
        <v>56</v>
      </c>
      <c r="D16" s="89" t="str">
        <f>IF(ISERROR(VLOOKUP(C16,'GRADE OUT 25'!$B:$G,5,0)),"",VLOOKUP(C16,'GRADE OUT 25'!$B:$G,5,0))</f>
        <v>BALANÇO GERAL GO</v>
      </c>
      <c r="E16" s="101" t="str">
        <f>IF(ISERROR(VLOOKUP(C16,'GRADE OUT 25'!$B:$G,2,0)),"",VLOOKUP(C16,'GRADE OUT 25'!$B:$G,2,0))</f>
        <v>SEG/SEX</v>
      </c>
      <c r="F16" s="88" t="str">
        <f>IF(ISERROR(VLOOKUP(C16,'GRADE OUT 25'!$B:$G,3,0)),"",VLOOKUP(C16,'GRADE OUT 25'!$B:$G,3,0))</f>
        <v>11H30</v>
      </c>
      <c r="G16" s="143" t="s">
        <v>179</v>
      </c>
      <c r="H16" s="93" t="s">
        <v>28</v>
      </c>
      <c r="I16" s="94">
        <v>60</v>
      </c>
      <c r="J16" s="95">
        <v>1</v>
      </c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18360</v>
      </c>
      <c r="M16" s="118">
        <f t="shared" ref="M16" si="3">L16*$J16</f>
        <v>18360</v>
      </c>
      <c r="N16" s="119"/>
      <c r="O16" s="120">
        <f t="shared" ref="O16" si="4">L16-L16*N16</f>
        <v>18360</v>
      </c>
      <c r="P16" s="121">
        <f t="shared" ref="P16" si="5">O16*$J16</f>
        <v>18360</v>
      </c>
      <c r="Q16" s="4"/>
      <c r="R16" s="111" t="str">
        <f>IF(ISERROR(VLOOKUP(C16,'GRADE OUT 25'!$B:$G,5,0)),"",VLOOKUP(C16,'GRADE OUT 25'!$B:$G,5,0))</f>
        <v>BALANÇO GERAL GO</v>
      </c>
      <c r="S16" s="112">
        <f>IF(ISERROR(VLOOKUP(C16,'GRADE OUT 25'!$B:$H,7,0)),0,VLOOKUP(C16,'GRADE OUT 25'!$B:$H,7,0))</f>
        <v>8267</v>
      </c>
      <c r="T16" s="113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2</v>
      </c>
      <c r="U16" s="4"/>
      <c r="V16" s="125">
        <f t="shared" ref="V16" si="6">P16*20%</f>
        <v>3672</v>
      </c>
    </row>
    <row r="17" spans="2:22" ht="15.75" customHeight="1" x14ac:dyDescent="0.6">
      <c r="B17" s="29"/>
    </row>
    <row r="18" spans="2:22" ht="29.25" hidden="1" customHeight="1" x14ac:dyDescent="0.3">
      <c r="B18" s="192" t="s">
        <v>29</v>
      </c>
      <c r="C18" s="92"/>
      <c r="D18" s="89" t="str">
        <f>IF(ISERROR(VLOOKUP(C18,'GRADE OUT 25'!$B:$G,5,0)),"",VLOOKUP(C18,'GRADE OUT 25'!$B:$G,5,0))</f>
        <v/>
      </c>
      <c r="E18" s="101" t="str">
        <f>IF(ISERROR(VLOOKUP(C18,'GRADE OUT 25'!$B:$G,2,0)),"",VLOOKUP(C18,'GRADE OUT 25'!$B:$G,2,0))</f>
        <v/>
      </c>
      <c r="F18" s="88" t="str">
        <f>IF(ISERROR(VLOOKUP(C18,'GRADE OUT 25'!$B:$G,3,0)),"",VLOOKUP(C18,'GRADE OUT 25'!$B:$G,3,0))</f>
        <v/>
      </c>
      <c r="G18" s="93"/>
      <c r="H18" s="93"/>
      <c r="I18" s="94"/>
      <c r="J18" s="95"/>
      <c r="K18" s="4"/>
      <c r="L18" s="117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18">
        <f t="shared" ref="M18:M20" si="7">L18*$J18</f>
        <v>0</v>
      </c>
      <c r="N18" s="119"/>
      <c r="O18" s="120">
        <f t="shared" ref="O18:O20" si="8">L18-L18*N18</f>
        <v>0</v>
      </c>
      <c r="P18" s="121">
        <f t="shared" ref="P18:P20" si="9">O18*$J18</f>
        <v>0</v>
      </c>
      <c r="Q18" s="4"/>
      <c r="R18" s="111" t="str">
        <f>IF(ISERROR(VLOOKUP(C18,'GRADE OUT 25'!$B:$G,5,0)),"",VLOOKUP(C18,'GRADE OUT 25'!$B:$G,5,0))</f>
        <v/>
      </c>
      <c r="S18" s="112">
        <f>IF(ISERROR(VLOOKUP(C18,'GRADE OUT 25'!$B:$H,7,0)),0,VLOOKUP(C18,'GRADE OUT 25'!$B:$H,7,0))</f>
        <v>0</v>
      </c>
      <c r="T18" s="113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</row>
    <row r="19" spans="2:22" ht="29.25" hidden="1" customHeight="1" x14ac:dyDescent="0.3">
      <c r="B19" s="192"/>
      <c r="C19" s="92"/>
      <c r="D19" s="89" t="str">
        <f>IF(ISERROR(VLOOKUP(C19,'GRADE OUT 25'!$B:$G,5,0)),"",VLOOKUP(C19,'GRADE OUT 25'!$B:$G,5,0))</f>
        <v/>
      </c>
      <c r="E19" s="101" t="str">
        <f>IF(ISERROR(VLOOKUP(C19,'GRADE OUT 25'!$B:$G,2,0)),"",VLOOKUP(C19,'GRADE OUT 25'!$B:$G,2,0))</f>
        <v/>
      </c>
      <c r="F19" s="88" t="str">
        <f>IF(ISERROR(VLOOKUP(C19,'GRADE OUT 25'!$B:$G,3,0)),"",VLOOKUP(C19,'GRADE OUT 25'!$B:$G,3,0))</f>
        <v/>
      </c>
      <c r="G19" s="93"/>
      <c r="H19" s="93"/>
      <c r="I19" s="94"/>
      <c r="J19" s="95"/>
      <c r="K19" s="4"/>
      <c r="L19" s="103">
        <f>IF(C19="ROT",VLOOKUP(I19,'GRADE OUT 25'!$C$46:$D$62,2,0),(IF(H19="MERCHANDISING",SUMIFS('GRADE OUT 25'!$AD$4:$AD$33,'GRADE OUT 25'!$Y$4:$Y$33,C19,'GRADE OUT 25'!$AE$4:$AE$33,I19),(IF(H19="INSERT",SUMIFS('GRADE OUT 25'!$AF$36:$AF$41,'GRADE OUT 25'!$Y$36:$Y$41,C19,'GRADE OUT 25'!$AE$36:$AE$41,I19),S19*T19)))))</f>
        <v>0</v>
      </c>
      <c r="M19" s="104">
        <f t="shared" si="7"/>
        <v>0</v>
      </c>
      <c r="N19" s="99"/>
      <c r="O19" s="107">
        <f t="shared" si="8"/>
        <v>0</v>
      </c>
      <c r="P19" s="108">
        <f t="shared" si="9"/>
        <v>0</v>
      </c>
      <c r="Q19" s="4"/>
      <c r="R19" s="111" t="str">
        <f>IF(ISERROR(VLOOKUP(C19,'GRADE OUT 25'!$B:$G,5,0)),"",VLOOKUP(C19,'GRADE OUT 25'!$B:$G,5,0))</f>
        <v/>
      </c>
      <c r="S19" s="112">
        <f>IF(ISERROR(VLOOKUP(C19,'GRADE OUT 25'!$B:$H,7,0)),0,VLOOKUP(C19,'GRADE OUT 25'!$B:$H,7,0))</f>
        <v>0</v>
      </c>
      <c r="T19" s="113" t="str">
        <f>IF(H19="INSERT",0.8,IF(ISERROR(IF(I19=180,6,IF(I19=150,5,IF(I19=120,4,IF(I19=90,3,IF(I19=60,2,IF(I19=45,1.5,IF(I19=30,1,IF(I19=10,0.4,IF(I19=7.5,0.4,IF(I19=7,0.4,IF(I19=5,0.375,IF(I19=15,VLOOKUP(C19,'GRADE OUT 25'!$B:$L,11,0),"0"))))))))))))),0,IF(I19=180,6,IF(I19=150,5,IF(I19=120,4,IF(I19=90,3,IF(I19=60,2,IF(I19=45,1.5,IF(I19=30,1,IF(I19=10,0.4,IF(I19=7.5,0.4,IF(I19=7,0.4,IF(I19=5,0.375,IF(I19=15,VLOOKUP(C19,'GRADE OUT 25'!$B:$L,11,0),"0"))))))))))))))</f>
        <v>0</v>
      </c>
      <c r="U19" s="4"/>
    </row>
    <row r="20" spans="2:22" ht="29.25" hidden="1" customHeight="1" x14ac:dyDescent="0.3">
      <c r="B20" s="192"/>
      <c r="C20" s="92"/>
      <c r="D20" s="89" t="str">
        <f>IF(ISERROR(VLOOKUP(C20,'GRADE OUT 25'!$B:$G,5,0)),"",VLOOKUP(C20,'GRADE OUT 25'!$B:$G,5,0))</f>
        <v/>
      </c>
      <c r="E20" s="102" t="str">
        <f>IF(ISERROR(VLOOKUP(C20,'GRADE OUT 25'!$B:$G,2,0)),"",VLOOKUP(C20,'GRADE OUT 25'!$B:$G,2,0))</f>
        <v/>
      </c>
      <c r="F20" s="90" t="str">
        <f>IF(ISERROR(VLOOKUP(C20,'GRADE OUT 25'!$B:$G,3,0)),"",VLOOKUP(C20,'GRADE OUT 25'!$B:$G,3,0))</f>
        <v/>
      </c>
      <c r="G20" s="96"/>
      <c r="H20" s="93"/>
      <c r="I20" s="97"/>
      <c r="J20" s="98"/>
      <c r="K20" s="4"/>
      <c r="L20" s="105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06">
        <f t="shared" si="7"/>
        <v>0</v>
      </c>
      <c r="N20" s="100"/>
      <c r="O20" s="109">
        <f t="shared" si="8"/>
        <v>0</v>
      </c>
      <c r="P20" s="110">
        <f t="shared" si="9"/>
        <v>0</v>
      </c>
      <c r="Q20" s="4"/>
      <c r="R20" s="114" t="str">
        <f>IF(ISERROR(VLOOKUP(C20,'GRADE OUT 25'!$B:$G,5,0)),"",VLOOKUP(C20,'GRADE OUT 25'!$B:$G,5,0))</f>
        <v/>
      </c>
      <c r="S20" s="115">
        <f>IF(ISERROR(VLOOKUP(C20,'GRADE OUT 25'!$B:$H,7,0)),0,VLOOKUP(C20,'GRADE OUT 25'!$B:$H,7,0))</f>
        <v>0</v>
      </c>
      <c r="T20" s="116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15.75" hidden="1" customHeight="1" x14ac:dyDescent="0.6">
      <c r="B21" s="29"/>
    </row>
    <row r="22" spans="2:22" ht="29.25" customHeight="1" x14ac:dyDescent="0.3">
      <c r="B22" s="128" t="s">
        <v>30</v>
      </c>
      <c r="C22" s="92" t="s">
        <v>149</v>
      </c>
      <c r="D22" s="89" t="str">
        <f>IF(ISERROR(VLOOKUP(C22,'GRADE OUT 25'!$B:$G,5,0)),"",VLOOKUP(C22,'GRADE OUT 25'!$B:$G,5,0))</f>
        <v>ROTATIVO</v>
      </c>
      <c r="E22" s="101">
        <f>IF(ISERROR(VLOOKUP(C22,'GRADE OUT 25'!$B:$G,2,0)),"",VLOOKUP(C22,'GRADE OUT 25'!$B:$G,2,0))</f>
        <v>0</v>
      </c>
      <c r="F22" s="88">
        <f>IF(ISERROR(VLOOKUP(C22,'GRADE OUT 25'!$B:$G,3,0)),"",VLOOKUP(C22,'GRADE OUT 25'!$B:$G,3,0))</f>
        <v>0</v>
      </c>
      <c r="G22" s="143" t="s">
        <v>179</v>
      </c>
      <c r="H22" s="93" t="s">
        <v>156</v>
      </c>
      <c r="I22" s="94">
        <v>30</v>
      </c>
      <c r="J22" s="95">
        <v>20</v>
      </c>
      <c r="K22" s="4"/>
      <c r="L22" s="117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7617.1</v>
      </c>
      <c r="M22" s="118">
        <f t="shared" ref="M22" si="10">L22*$J22</f>
        <v>152342</v>
      </c>
      <c r="N22" s="119"/>
      <c r="O22" s="120">
        <f t="shared" ref="O22" si="11">L22-L22*N22</f>
        <v>7617.1</v>
      </c>
      <c r="P22" s="121">
        <f t="shared" ref="P22" si="12">O22*$J22</f>
        <v>152342</v>
      </c>
      <c r="Q22" s="4"/>
      <c r="R22" s="111" t="str">
        <f>IF(ISERROR(VLOOKUP(C22,'GRADE OUT 25'!$B:$G,5,0)),"",VLOOKUP(C22,'GRADE OUT 25'!$B:$G,5,0))</f>
        <v>ROTATIVO</v>
      </c>
      <c r="S22" s="112">
        <f>IF(ISERROR(VLOOKUP(C22,'GRADE OUT 25'!$B:$H,7,0)),0,VLOOKUP(C22,'GRADE OUT 25'!$B:$H,7,0))</f>
        <v>7617.1</v>
      </c>
      <c r="T22" s="113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1</v>
      </c>
      <c r="U22" s="4"/>
    </row>
    <row r="23" spans="2:22" ht="9.75" customHeight="1" x14ac:dyDescent="0.3"/>
    <row r="24" spans="2:22" ht="18" customHeight="1" x14ac:dyDescent="0.3"/>
    <row r="25" spans="2:22" ht="51" customHeight="1" x14ac:dyDescent="0.3">
      <c r="B25" s="176" t="s">
        <v>23</v>
      </c>
      <c r="C25" s="177"/>
      <c r="D25" s="177"/>
      <c r="E25" s="177"/>
      <c r="F25" s="177"/>
      <c r="G25" s="177"/>
      <c r="H25" s="177"/>
      <c r="I25" s="129"/>
      <c r="J25" s="130">
        <f>SUM(J14:J22)</f>
        <v>41</v>
      </c>
      <c r="K25" s="5"/>
      <c r="L25" s="131"/>
      <c r="M25" s="132">
        <f>SUM(M14:M22)</f>
        <v>227830.25</v>
      </c>
      <c r="N25" s="133"/>
      <c r="O25" s="134"/>
      <c r="P25" s="135">
        <f>SUM(P14:P22)</f>
        <v>227830.25</v>
      </c>
      <c r="Q25" s="5"/>
      <c r="R25" s="136"/>
      <c r="S25" s="137"/>
      <c r="T25" s="138"/>
      <c r="U25" s="5"/>
      <c r="V25" s="139">
        <f>SUM(V16:V16)</f>
        <v>3672</v>
      </c>
    </row>
    <row r="26" spans="2:22" ht="19.5" customHeight="1" x14ac:dyDescent="0.3">
      <c r="B26" s="1"/>
      <c r="C26" s="1"/>
      <c r="D26" s="1"/>
      <c r="E26" s="7"/>
      <c r="F26" s="7"/>
      <c r="G26" s="7"/>
      <c r="H26" s="7"/>
      <c r="I26" s="7"/>
      <c r="J26" s="8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2:22" ht="19.5" customHeight="1" x14ac:dyDescent="0.3">
      <c r="B27" s="9" t="s">
        <v>21</v>
      </c>
      <c r="C27" s="9"/>
      <c r="D27" s="9"/>
      <c r="E27" s="7"/>
      <c r="F27" s="7"/>
      <c r="G27" s="7"/>
      <c r="H27" s="7"/>
      <c r="I27" s="7"/>
      <c r="J27" s="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2:22" ht="19.5" customHeight="1" x14ac:dyDescent="0.3">
      <c r="B28" s="9" t="s">
        <v>26</v>
      </c>
      <c r="C28" s="9"/>
      <c r="D28" s="9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31" spans="2:22" ht="45" customHeight="1" x14ac:dyDescent="0.3">
      <c r="C31" s="178" t="s">
        <v>175</v>
      </c>
      <c r="D31" s="179"/>
      <c r="E31" s="179"/>
      <c r="F31" s="179"/>
      <c r="G31" s="179"/>
      <c r="H31" s="179"/>
      <c r="I31" s="179"/>
      <c r="J31" s="180"/>
      <c r="K31" s="2"/>
      <c r="L31" s="181" t="s">
        <v>0</v>
      </c>
      <c r="M31" s="181"/>
      <c r="N31" s="181"/>
      <c r="O31" s="181"/>
      <c r="P31" s="181"/>
      <c r="Q31" s="2"/>
      <c r="U31" s="2"/>
    </row>
    <row r="32" spans="2:22" ht="27" customHeight="1" x14ac:dyDescent="0.3">
      <c r="C32" s="182" t="s">
        <v>33</v>
      </c>
      <c r="D32" s="182" t="s">
        <v>1</v>
      </c>
      <c r="E32" s="182" t="s">
        <v>2</v>
      </c>
      <c r="F32" s="182"/>
      <c r="G32" s="182" t="s">
        <v>20</v>
      </c>
      <c r="H32" s="182" t="s">
        <v>22</v>
      </c>
      <c r="I32" s="182" t="s">
        <v>19</v>
      </c>
      <c r="J32" s="182" t="s">
        <v>3</v>
      </c>
      <c r="K32" s="3"/>
      <c r="L32" s="183" t="s">
        <v>11</v>
      </c>
      <c r="M32" s="184"/>
      <c r="N32" s="184"/>
      <c r="O32" s="184"/>
      <c r="P32" s="185"/>
      <c r="Q32" s="3"/>
      <c r="U32" s="3"/>
    </row>
    <row r="33" spans="2:21" ht="27" customHeight="1" x14ac:dyDescent="0.3">
      <c r="C33" s="182"/>
      <c r="D33" s="182"/>
      <c r="E33" s="182"/>
      <c r="F33" s="182"/>
      <c r="G33" s="182"/>
      <c r="H33" s="182"/>
      <c r="I33" s="182"/>
      <c r="J33" s="182"/>
      <c r="K33" s="3"/>
      <c r="L33" s="186"/>
      <c r="M33" s="187"/>
      <c r="N33" s="187"/>
      <c r="O33" s="187"/>
      <c r="P33" s="188"/>
      <c r="Q33" s="3"/>
      <c r="U33" s="3"/>
    </row>
    <row r="34" spans="2:21" ht="33.75" customHeight="1" x14ac:dyDescent="0.3">
      <c r="C34" s="182"/>
      <c r="D34" s="182"/>
      <c r="E34" s="122" t="s">
        <v>5</v>
      </c>
      <c r="F34" s="122" t="s">
        <v>6</v>
      </c>
      <c r="G34" s="182"/>
      <c r="H34" s="182"/>
      <c r="I34" s="182"/>
      <c r="J34" s="182"/>
      <c r="K34" s="3"/>
      <c r="L34" s="189" t="s">
        <v>8</v>
      </c>
      <c r="M34" s="190"/>
      <c r="N34" s="189" t="s">
        <v>9</v>
      </c>
      <c r="O34" s="191"/>
      <c r="P34" s="190"/>
      <c r="Q34" s="3"/>
      <c r="U34" s="3"/>
    </row>
    <row r="35" spans="2:21" ht="15.75" customHeight="1" x14ac:dyDescent="0.3">
      <c r="L35" s="145"/>
      <c r="M35" s="144"/>
      <c r="N35" s="146"/>
      <c r="O35" s="147"/>
      <c r="P35" s="148"/>
    </row>
    <row r="36" spans="2:21" ht="29.25" customHeight="1" x14ac:dyDescent="0.3">
      <c r="B36" s="128" t="s">
        <v>175</v>
      </c>
      <c r="C36" s="92" t="s">
        <v>56</v>
      </c>
      <c r="D36" s="89" t="str">
        <f>IF(ISERROR(VLOOKUP(C36,'GRADE OUT 25'!$B:$G,5,0)),"",VLOOKUP(C36,'GRADE OUT 25'!$B:$G,5,0))</f>
        <v>BALANÇO GERAL GO</v>
      </c>
      <c r="E36" s="101" t="str">
        <f>IF(ISERROR(VLOOKUP(C36,'GRADE OUT 25'!$B:$G,2,0)),"",VLOOKUP(C36,'GRADE OUT 25'!$B:$G,2,0))</f>
        <v>SEG/SEX</v>
      </c>
      <c r="F36" s="88" t="str">
        <f>IF(ISERROR(VLOOKUP(C36,'GRADE OUT 25'!$B:$G,3,0)),"",VLOOKUP(C36,'GRADE OUT 25'!$B:$G,3,0))</f>
        <v>11H30</v>
      </c>
      <c r="G36" s="143" t="s">
        <v>179</v>
      </c>
      <c r="H36" s="93" t="s">
        <v>174</v>
      </c>
      <c r="I36" s="94">
        <v>60</v>
      </c>
      <c r="J36" s="95">
        <v>1</v>
      </c>
      <c r="K36" s="4"/>
      <c r="L36" s="173">
        <f>O16*0.05</f>
        <v>918</v>
      </c>
      <c r="M36" s="174"/>
      <c r="N36" s="173">
        <f>J36*L36</f>
        <v>918</v>
      </c>
      <c r="O36" s="175"/>
      <c r="P36" s="174"/>
      <c r="Q36" s="4"/>
      <c r="U36" s="4"/>
    </row>
    <row r="38" spans="2:21" ht="51" customHeight="1" x14ac:dyDescent="0.3">
      <c r="B38" s="176" t="s">
        <v>176</v>
      </c>
      <c r="C38" s="177"/>
      <c r="D38" s="177"/>
      <c r="E38" s="177"/>
      <c r="F38" s="177"/>
      <c r="G38" s="177"/>
      <c r="H38" s="177"/>
      <c r="I38" s="129"/>
      <c r="J38" s="130">
        <f>SUM(J36:J36)</f>
        <v>1</v>
      </c>
      <c r="K38" s="5"/>
      <c r="L38" s="131"/>
      <c r="M38" s="132"/>
      <c r="N38" s="133"/>
      <c r="O38" s="134"/>
      <c r="P38" s="135">
        <f>SUM(M36:P36)</f>
        <v>918</v>
      </c>
      <c r="Q38" s="5"/>
      <c r="R38" s="135">
        <f>P38+'MTP GO'!L4</f>
        <v>23668</v>
      </c>
    </row>
    <row r="40" spans="2:21" ht="51" customHeight="1" x14ac:dyDescent="0.3">
      <c r="B40" s="176" t="s">
        <v>177</v>
      </c>
      <c r="C40" s="177"/>
      <c r="D40" s="177"/>
      <c r="E40" s="177"/>
      <c r="F40" s="177"/>
      <c r="G40" s="177"/>
      <c r="H40" s="177"/>
      <c r="I40" s="129"/>
      <c r="J40" s="130"/>
      <c r="K40" s="5"/>
      <c r="L40" s="131"/>
      <c r="M40" s="132"/>
      <c r="N40" s="133"/>
      <c r="O40" s="134"/>
      <c r="P40" s="135">
        <f>P25+P38+V25</f>
        <v>232420.25</v>
      </c>
      <c r="Q40" s="5"/>
    </row>
  </sheetData>
  <mergeCells count="33"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18:B20"/>
    <mergeCell ref="B25:H25"/>
    <mergeCell ref="L11:M12"/>
    <mergeCell ref="N11:N13"/>
    <mergeCell ref="O11:P12"/>
    <mergeCell ref="L36:M36"/>
    <mergeCell ref="N36:P36"/>
    <mergeCell ref="B38:H38"/>
    <mergeCell ref="B40:H40"/>
    <mergeCell ref="C31:J31"/>
    <mergeCell ref="L31:P31"/>
    <mergeCell ref="C32:C34"/>
    <mergeCell ref="D32:D34"/>
    <mergeCell ref="E32:F33"/>
    <mergeCell ref="G32:G34"/>
    <mergeCell ref="H32:H34"/>
    <mergeCell ref="I32:I34"/>
    <mergeCell ref="J32:J34"/>
    <mergeCell ref="L32:P33"/>
    <mergeCell ref="L34:M34"/>
    <mergeCell ref="N34:P34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340A05-2064-40FD-92F6-200F1EEC354F}">
          <x14:formula1>
            <xm:f>LISTA!$A$1:$A$4</xm:f>
          </x14:formula1>
          <xm:sqref>H14 H16 H18:H20 H22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2E15-5747-47F1-AFBC-539F5B5CAB50}">
  <dimension ref="A1:O4"/>
  <sheetViews>
    <sheetView topLeftCell="D1" workbookViewId="0">
      <selection activeCell="H6" sqref="H6"/>
    </sheetView>
  </sheetViews>
  <sheetFormatPr defaultRowHeight="14.4" x14ac:dyDescent="0.3"/>
  <cols>
    <col min="1" max="3" width="17.5546875" customWidth="1"/>
    <col min="4" max="4" width="21.88671875" bestFit="1" customWidth="1"/>
    <col min="5" max="15" width="17.5546875" customWidth="1"/>
  </cols>
  <sheetData>
    <row r="1" spans="1:15" ht="24" thickBot="1" x14ac:dyDescent="0.35">
      <c r="A1" s="200" t="s">
        <v>180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2"/>
    </row>
    <row r="2" spans="1:15" ht="28.2" thickBot="1" x14ac:dyDescent="0.35">
      <c r="A2" s="149" t="s">
        <v>181</v>
      </c>
      <c r="B2" s="150" t="s">
        <v>182</v>
      </c>
      <c r="C2" s="151" t="s">
        <v>183</v>
      </c>
      <c r="D2" s="150" t="s">
        <v>184</v>
      </c>
      <c r="E2" s="203" t="s">
        <v>185</v>
      </c>
      <c r="F2" s="203"/>
      <c r="G2" s="152" t="s">
        <v>186</v>
      </c>
      <c r="H2" s="152" t="s">
        <v>187</v>
      </c>
      <c r="I2" s="152" t="s">
        <v>188</v>
      </c>
      <c r="J2" s="204" t="s">
        <v>189</v>
      </c>
      <c r="K2" s="205"/>
      <c r="L2" s="153" t="s">
        <v>190</v>
      </c>
      <c r="M2" s="154" t="s">
        <v>191</v>
      </c>
      <c r="N2" s="155" t="s">
        <v>192</v>
      </c>
      <c r="O2" s="156" t="s">
        <v>193</v>
      </c>
    </row>
    <row r="3" spans="1:15" ht="55.2" x14ac:dyDescent="0.3">
      <c r="A3" s="157" t="s">
        <v>194</v>
      </c>
      <c r="B3" s="158" t="s">
        <v>195</v>
      </c>
      <c r="C3" s="158" t="s">
        <v>196</v>
      </c>
      <c r="D3" s="159" t="s">
        <v>197</v>
      </c>
      <c r="E3" s="158">
        <v>1</v>
      </c>
      <c r="F3" s="158" t="s">
        <v>198</v>
      </c>
      <c r="G3" s="158" t="s">
        <v>196</v>
      </c>
      <c r="H3" s="160">
        <v>250000</v>
      </c>
      <c r="I3" s="161" t="s">
        <v>199</v>
      </c>
      <c r="J3" s="162">
        <v>91</v>
      </c>
      <c r="K3" s="158" t="s">
        <v>200</v>
      </c>
      <c r="L3" s="163">
        <f>J3*H3/1000</f>
        <v>22750</v>
      </c>
      <c r="M3" s="164">
        <v>0</v>
      </c>
      <c r="N3" s="162">
        <f>J3-(J3*M3)</f>
        <v>91</v>
      </c>
      <c r="O3" s="165">
        <f t="shared" ref="O3" si="0">L3-(L3*M3)</f>
        <v>22750</v>
      </c>
    </row>
    <row r="4" spans="1:15" ht="21" x14ac:dyDescent="0.3">
      <c r="A4" s="206" t="s">
        <v>9</v>
      </c>
      <c r="B4" s="207"/>
      <c r="C4" s="207"/>
      <c r="D4" s="207"/>
      <c r="E4" s="207"/>
      <c r="F4" s="207"/>
      <c r="G4" s="207"/>
      <c r="H4" s="207"/>
      <c r="I4" s="207"/>
      <c r="J4" s="207"/>
      <c r="K4" s="208"/>
      <c r="L4" s="166">
        <f>SUM(L3:L3)</f>
        <v>22750</v>
      </c>
      <c r="M4" s="164">
        <v>0</v>
      </c>
      <c r="N4" s="148"/>
      <c r="O4" s="167">
        <f>SUM(O3:O3)</f>
        <v>22750</v>
      </c>
    </row>
  </sheetData>
  <mergeCells count="4">
    <mergeCell ref="A1:O1"/>
    <mergeCell ref="E2:F2"/>
    <mergeCell ref="J2:K2"/>
    <mergeCell ref="A4:K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2025-10-28T14:59:29Z</dcterms:modified>
</cp:coreProperties>
</file>